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6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</externalReferences>
  <definedNames>
    <definedName name="_xlnm.Print_Area" localSheetId="11">'з початку року'!$A$1:$P$47</definedName>
  </definedNames>
  <calcPr fullCalcOnLoad="1"/>
</workbook>
</file>

<file path=xl/sharedStrings.xml><?xml version="1.0" encoding="utf-8"?>
<sst xmlns="http://schemas.openxmlformats.org/spreadsheetml/2006/main" count="429" uniqueCount="130">
  <si>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</si>
  <si>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</si>
  <si>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</si>
  <si>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</si>
  <si>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</si>
  <si>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</si>
  <si>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</si>
  <si>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</si>
  <si>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</si>
  <si>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</si>
  <si>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</si>
  <si>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</si>
  <si>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</si>
  <si>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</si>
  <si>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</si>
  <si>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</si>
  <si>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</si>
  <si>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</si>
  <si>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</si>
  <si>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</si>
  <si>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</si>
  <si>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</si>
  <si>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</si>
  <si>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</si>
  <si>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</si>
  <si>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</si>
  <si>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</si>
  <si>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</si>
  <si>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</si>
  <si>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</si>
  <si>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</si>
  <si>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</si>
  <si>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</si>
  <si>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</si>
  <si>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</si>
  <si>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</si>
  <si>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</si>
  <si>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</si>
  <si>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</si>
  <si>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</si>
  <si>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</si>
  <si>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</si>
  <si>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</si>
  <si>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</si>
  <si>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</si>
  <si>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</si>
  <si>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</si>
  <si>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</si>
  <si>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</si>
  <si>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</si>
  <si>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</si>
  <si>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</si>
  <si>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</si>
  <si>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</si>
  <si>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</si>
  <si>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</si>
  <si>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</si>
  <si>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</si>
  <si>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</si>
  <si>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</si>
  <si>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</si>
  <si>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</si>
  <si>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</si>
  <si>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</si>
  <si>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</si>
  <si>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</si>
  <si>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</si>
  <si>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</si>
  <si>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</si>
  <si>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</si>
  <si>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</si>
  <si>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</si>
  <si>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</si>
  <si>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</si>
  <si>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</si>
  <si>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</si>
  <si>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</si>
  <si>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</si>
  <si>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</si>
  <si>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</si>
  <si>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</si>
  <si>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</si>
  <si>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</si>
  <si>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</si>
  <si>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</si>
  <si>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</si>
  <si>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</si>
  <si>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</si>
  <si>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</si>
  <si>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</si>
  <si>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</si>
  <si>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</si>
  <si>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</si>
  <si>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</si>
  <si>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</si>
  <si>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</si>
  <si>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</si>
  <si>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</si>
  <si>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</si>
  <si>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</si>
  <si>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</si>
  <si>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</si>
  <si>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</si>
  <si>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</si>
  <si>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</si>
  <si>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</si>
  <si>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</si>
  <si>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</si>
  <si>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</si>
  <si>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</si>
  <si>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</si>
  <si>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</si>
  <si>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</si>
  <si>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</si>
  <si>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</si>
  <si>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</si>
  <si>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</si>
  <si>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</si>
  <si>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</si>
  <si>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станом на 01.11.2018</t>
  </si>
  <si>
    <r>
      <t xml:space="preserve">станом на 11.11.2018р.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</si>
  <si>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2018 року</t>
  </si>
  <si>
    <t>Фактичні надходження (листопад)</t>
  </si>
  <si>
    <t xml:space="preserve">Динаміка надходжень до бюджету розвитку за листопад 2018 р. </t>
  </si>
  <si>
    <t>план на січень-листопад 2018р.</t>
  </si>
  <si>
    <t>станом на 19.11.2018</t>
  </si>
  <si>
    <r>
      <t xml:space="preserve">станом на 19.11.2018р.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</si>
  <si>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19</t>
    </r>
    <r>
      <rPr>
        <b/>
        <sz val="12"/>
        <color indexed="10"/>
        <rFont val="Times New Roman"/>
        <family val="1"/>
      </rPr>
      <t>.11.2018р.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</si>
  <si>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19.11.2018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</si>
  <si>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19.11.2018р.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</si>
</sst>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.25"/>
      <color indexed="8"/>
      <name val="Times New Roman"/>
      <family val="1"/>
    </font>
    <font>
      <sz val="2.3"/>
      <color indexed="8"/>
      <name val="Times New Roman"/>
      <family val="1"/>
    </font>
    <font>
      <sz val="6.25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6.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56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57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8" xfId="0" applyNumberFormat="1" applyFont="1" applyBorder="1" applyAlignment="1">
      <alignment horizontal="center" vertic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10" fillId="0" borderId="61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5" fillId="0" borderId="47" xfId="0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1" fillId="0" borderId="5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17237146"/>
        <c:axId val="22756307"/>
      </c:lineChart>
      <c:catAx>
        <c:axId val="172371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56307"/>
        <c:crosses val="autoZero"/>
        <c:auto val="0"/>
        <c:lblOffset val="100"/>
        <c:tickLblSkip val="1"/>
        <c:noMultiLvlLbl val="0"/>
      </c:catAx>
      <c:valAx>
        <c:axId val="2275630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23714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41059688"/>
        <c:axId val="64013897"/>
      </c:lineChart>
      <c:catAx>
        <c:axId val="410596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13897"/>
        <c:crosses val="autoZero"/>
        <c:auto val="0"/>
        <c:lblOffset val="100"/>
        <c:tickLblSkip val="1"/>
        <c:noMultiLvlLbl val="0"/>
      </c:catAx>
      <c:valAx>
        <c:axId val="64013897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059688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26874294"/>
        <c:axId val="13821503"/>
      </c:lineChart>
      <c:catAx>
        <c:axId val="268742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21503"/>
        <c:crosses val="autoZero"/>
        <c:auto val="0"/>
        <c:lblOffset val="100"/>
        <c:tickLblSkip val="1"/>
        <c:noMultiLvlLbl val="0"/>
      </c:catAx>
      <c:valAx>
        <c:axId val="13821503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87429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19.11.2018</a:t>
            </a:r>
          </a:p>
        </c:rich>
      </c:tx>
      <c:layout>
        <c:manualLayout>
          <c:xMode val="factor"/>
          <c:yMode val="factor"/>
          <c:x val="0.06525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січень-листопад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5461812"/>
        <c:axId val="54132645"/>
      </c:bar3DChart>
      <c:catAx>
        <c:axId val="45461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132645"/>
        <c:crosses val="autoZero"/>
        <c:auto val="1"/>
        <c:lblOffset val="100"/>
        <c:tickLblSkip val="1"/>
        <c:noMultiLvlLbl val="0"/>
      </c:catAx>
      <c:valAx>
        <c:axId val="54132645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461812"/>
        <c:crossesAt val="1"/>
        <c:crossBetween val="between"/>
        <c:dispUnits/>
        <c:majorUnit val="10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листопад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2635746"/>
        <c:axId val="21611515"/>
      </c:bar3DChart>
      <c:catAx>
        <c:axId val="32635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611515"/>
        <c:crosses val="autoZero"/>
        <c:auto val="1"/>
        <c:lblOffset val="100"/>
        <c:tickLblSkip val="1"/>
        <c:noMultiLvlLbl val="0"/>
      </c:catAx>
      <c:valAx>
        <c:axId val="21611515"/>
        <c:scaling>
          <c:orientation val="minMax"/>
          <c:max val="2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635746"/>
        <c:crossesAt val="1"/>
        <c:crossBetween val="between"/>
        <c:dispUnits/>
        <c:majorUnit val="4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7396536"/>
        <c:axId val="20610649"/>
      </c:lineChart>
      <c:catAx>
        <c:axId val="273965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10649"/>
        <c:crosses val="autoZero"/>
        <c:auto val="0"/>
        <c:lblOffset val="100"/>
        <c:tickLblSkip val="1"/>
        <c:noMultiLvlLbl val="0"/>
      </c:catAx>
      <c:valAx>
        <c:axId val="2061064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39653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66611846"/>
        <c:axId val="60647631"/>
      </c:lineChart>
      <c:catAx>
        <c:axId val="666118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47631"/>
        <c:crosses val="autoZero"/>
        <c:auto val="0"/>
        <c:lblOffset val="100"/>
        <c:tickLblSkip val="1"/>
        <c:noMultiLvlLbl val="0"/>
      </c:catAx>
      <c:valAx>
        <c:axId val="6064763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61184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50221700"/>
        <c:axId val="48902325"/>
      </c:lineChart>
      <c:catAx>
        <c:axId val="502217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02325"/>
        <c:crosses val="autoZero"/>
        <c:auto val="0"/>
        <c:lblOffset val="100"/>
        <c:tickLblSkip val="1"/>
        <c:noMultiLvlLbl val="0"/>
      </c:catAx>
      <c:valAx>
        <c:axId val="4890232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22170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31750450"/>
        <c:axId val="10102667"/>
      </c:lineChart>
      <c:catAx>
        <c:axId val="317504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02667"/>
        <c:crosses val="autoZero"/>
        <c:auto val="0"/>
        <c:lblOffset val="100"/>
        <c:tickLblSkip val="1"/>
        <c:noMultiLvlLbl val="0"/>
      </c:catAx>
      <c:valAx>
        <c:axId val="1010266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75045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64225808"/>
        <c:axId val="29629137"/>
      </c:lineChart>
      <c:catAx>
        <c:axId val="642258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29137"/>
        <c:crosses val="autoZero"/>
        <c:auto val="0"/>
        <c:lblOffset val="100"/>
        <c:tickLblSkip val="1"/>
        <c:noMultiLvlLbl val="0"/>
      </c:catAx>
      <c:valAx>
        <c:axId val="2962913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22580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49634462"/>
        <c:axId val="41268231"/>
      </c:lineChart>
      <c:catAx>
        <c:axId val="496344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268231"/>
        <c:crosses val="autoZero"/>
        <c:auto val="0"/>
        <c:lblOffset val="100"/>
        <c:tickLblSkip val="1"/>
        <c:noMultiLvlLbl val="0"/>
      </c:catAx>
      <c:valAx>
        <c:axId val="4126823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63446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66724956"/>
        <c:axId val="62118061"/>
      </c:lineChart>
      <c:catAx>
        <c:axId val="667249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18061"/>
        <c:crosses val="autoZero"/>
        <c:auto val="0"/>
        <c:lblOffset val="100"/>
        <c:tickLblSkip val="1"/>
        <c:noMultiLvlLbl val="0"/>
      </c:catAx>
      <c:valAx>
        <c:axId val="6211806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72495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2228426"/>
        <c:axId val="28969539"/>
      </c:lineChart>
      <c:catAx>
        <c:axId val="22284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69539"/>
        <c:crosses val="autoZero"/>
        <c:auto val="0"/>
        <c:lblOffset val="100"/>
        <c:tickLblSkip val="1"/>
        <c:noMultiLvlLbl val="0"/>
      </c:catAx>
      <c:valAx>
        <c:axId val="28969539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28426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листопад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19.11.2018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149 509,0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1 452 287,8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січень-листопад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- 67 896,9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1 517 179,1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- 64 891,3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66</v>
      </c>
      <c r="S1" s="131"/>
      <c r="T1" s="131"/>
      <c r="U1" s="131"/>
      <c r="V1" s="131"/>
      <c r="W1" s="132"/>
    </row>
    <row r="2" spans="1:23" ht="15" thickBot="1">
      <c r="A2" s="133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71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1">
        <v>0</v>
      </c>
      <c r="V4" s="142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43">
        <v>1</v>
      </c>
      <c r="V5" s="144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5">
        <v>0</v>
      </c>
      <c r="V7" s="146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43">
        <v>0</v>
      </c>
      <c r="V8" s="144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43">
        <v>0</v>
      </c>
      <c r="V10" s="144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43">
        <v>0</v>
      </c>
      <c r="V12" s="144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43">
        <v>0</v>
      </c>
      <c r="V14" s="144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43">
        <v>0</v>
      </c>
      <c r="V16" s="144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43">
        <v>0</v>
      </c>
      <c r="V21" s="144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43">
        <v>0</v>
      </c>
      <c r="V22" s="144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55">
        <v>0</v>
      </c>
      <c r="V23" s="15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57">
        <f>SUM(U4:U23)</f>
        <v>1</v>
      </c>
      <c r="V24" s="15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43132</v>
      </c>
      <c r="S29" s="161">
        <f>14560.55/1000</f>
        <v>14.56055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43132</v>
      </c>
      <c r="S39" s="149">
        <f>4362046.31/1000</f>
        <v>4362.04631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3" sqref="S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118</v>
      </c>
      <c r="S1" s="131"/>
      <c r="T1" s="131"/>
      <c r="U1" s="131"/>
      <c r="V1" s="131"/>
      <c r="W1" s="131"/>
      <c r="X1" s="132"/>
    </row>
    <row r="2" spans="1:24" ht="15" thickBot="1">
      <c r="A2" s="133" t="s">
        <v>119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6783.697272727274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6783.7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6783.7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6783.7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6783.7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6783.7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6783.7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6783.7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6783.7</v>
      </c>
      <c r="R12" s="69">
        <v>0</v>
      </c>
      <c r="S12" s="65">
        <v>0</v>
      </c>
      <c r="T12" s="70">
        <v>0.78</v>
      </c>
      <c r="U12" s="143">
        <v>0</v>
      </c>
      <c r="V12" s="144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6783.7</v>
      </c>
      <c r="R13" s="69">
        <v>0</v>
      </c>
      <c r="S13" s="65">
        <v>0</v>
      </c>
      <c r="T13" s="70">
        <v>35.1</v>
      </c>
      <c r="U13" s="143">
        <v>0</v>
      </c>
      <c r="V13" s="144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6783.7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6783.7</v>
      </c>
      <c r="R15" s="69">
        <v>0</v>
      </c>
      <c r="S15" s="65">
        <v>0</v>
      </c>
      <c r="T15" s="74">
        <v>60.1</v>
      </c>
      <c r="U15" s="143">
        <v>0</v>
      </c>
      <c r="V15" s="144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6783.7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6783.7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6783.7</v>
      </c>
      <c r="R18" s="69">
        <v>14.7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6783.7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43397</v>
      </c>
      <c r="B20" s="65">
        <v>1021.7</v>
      </c>
      <c r="C20" s="70">
        <v>357.2</v>
      </c>
      <c r="D20" s="106">
        <v>85.9</v>
      </c>
      <c r="E20" s="106">
        <f t="shared" si="0"/>
        <v>271.29999999999995</v>
      </c>
      <c r="F20" s="78">
        <v>418.1</v>
      </c>
      <c r="G20" s="65">
        <v>776.5</v>
      </c>
      <c r="H20" s="65">
        <v>1428.5</v>
      </c>
      <c r="I20" s="78">
        <v>36.7</v>
      </c>
      <c r="J20" s="78">
        <v>30.2</v>
      </c>
      <c r="K20" s="78">
        <v>0</v>
      </c>
      <c r="L20" s="78">
        <v>0</v>
      </c>
      <c r="M20" s="65">
        <f t="shared" si="1"/>
        <v>43.80000000000027</v>
      </c>
      <c r="N20" s="65">
        <v>4112.7</v>
      </c>
      <c r="O20" s="65">
        <v>3600</v>
      </c>
      <c r="P20" s="3">
        <f t="shared" si="2"/>
        <v>1.1424166666666666</v>
      </c>
      <c r="Q20" s="2">
        <v>6783.7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0</v>
      </c>
    </row>
    <row r="21" spans="1:24" ht="12.75">
      <c r="A21" s="10">
        <v>43398</v>
      </c>
      <c r="B21" s="65">
        <v>2051.9</v>
      </c>
      <c r="C21" s="70">
        <v>838.6</v>
      </c>
      <c r="D21" s="106">
        <v>472.2</v>
      </c>
      <c r="E21" s="106">
        <f t="shared" si="0"/>
        <v>366.40000000000003</v>
      </c>
      <c r="F21" s="78">
        <v>1327.7</v>
      </c>
      <c r="G21" s="65">
        <v>869.3</v>
      </c>
      <c r="H21" s="65">
        <v>1154.2</v>
      </c>
      <c r="I21" s="78">
        <v>75.8</v>
      </c>
      <c r="J21" s="78">
        <v>23.9</v>
      </c>
      <c r="K21" s="78">
        <v>0</v>
      </c>
      <c r="L21" s="78">
        <v>0</v>
      </c>
      <c r="M21" s="65">
        <f t="shared" si="1"/>
        <v>106.33999999999995</v>
      </c>
      <c r="N21" s="65">
        <v>6447.74</v>
      </c>
      <c r="O21" s="65">
        <v>5000</v>
      </c>
      <c r="P21" s="3">
        <f t="shared" si="2"/>
        <v>1.289548</v>
      </c>
      <c r="Q21" s="2">
        <v>6783.7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43399</v>
      </c>
      <c r="B22" s="65">
        <v>2110</v>
      </c>
      <c r="C22" s="70">
        <v>2173.7</v>
      </c>
      <c r="D22" s="106">
        <v>1490</v>
      </c>
      <c r="E22" s="106">
        <f t="shared" si="0"/>
        <v>683.6999999999998</v>
      </c>
      <c r="F22" s="78">
        <v>838.5</v>
      </c>
      <c r="G22" s="65">
        <v>1250.6</v>
      </c>
      <c r="H22" s="65">
        <v>1224.7</v>
      </c>
      <c r="I22" s="78">
        <v>72.4</v>
      </c>
      <c r="J22" s="78">
        <v>29.1</v>
      </c>
      <c r="K22" s="78">
        <v>0</v>
      </c>
      <c r="L22" s="78">
        <v>0</v>
      </c>
      <c r="M22" s="65">
        <f t="shared" si="1"/>
        <v>35.3000000000004</v>
      </c>
      <c r="N22" s="65">
        <v>7734.3</v>
      </c>
      <c r="O22" s="65">
        <v>6500</v>
      </c>
      <c r="P22" s="3">
        <f t="shared" si="2"/>
        <v>1.1898923076923078</v>
      </c>
      <c r="Q22" s="2">
        <v>6783.7</v>
      </c>
      <c r="R22" s="102">
        <v>0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0</v>
      </c>
    </row>
    <row r="23" spans="1:24" ht="12.75">
      <c r="A23" s="10">
        <v>43402</v>
      </c>
      <c r="B23" s="65">
        <v>2273.8</v>
      </c>
      <c r="C23" s="70">
        <v>2211.7</v>
      </c>
      <c r="D23" s="106">
        <v>1963.1</v>
      </c>
      <c r="E23" s="106">
        <f t="shared" si="0"/>
        <v>248.5999999999999</v>
      </c>
      <c r="F23" s="78">
        <v>1085.2</v>
      </c>
      <c r="G23" s="65">
        <v>2575.6</v>
      </c>
      <c r="H23" s="65">
        <v>1375.7</v>
      </c>
      <c r="I23" s="78">
        <v>61.4</v>
      </c>
      <c r="J23" s="78">
        <v>3.3</v>
      </c>
      <c r="K23" s="78">
        <v>0</v>
      </c>
      <c r="L23" s="78">
        <v>0</v>
      </c>
      <c r="M23" s="65">
        <f t="shared" si="1"/>
        <v>81.50000000000095</v>
      </c>
      <c r="N23" s="65">
        <v>9668.2</v>
      </c>
      <c r="O23" s="65">
        <v>8900</v>
      </c>
      <c r="P23" s="3">
        <f>N23/O23</f>
        <v>1.0863146067415732</v>
      </c>
      <c r="Q23" s="2">
        <v>6783.7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43403</v>
      </c>
      <c r="B24" s="65">
        <v>9017.9</v>
      </c>
      <c r="C24" s="70">
        <v>1014.5</v>
      </c>
      <c r="D24" s="106">
        <v>245.2</v>
      </c>
      <c r="E24" s="106">
        <f t="shared" si="0"/>
        <v>769.3</v>
      </c>
      <c r="F24" s="78">
        <v>93.1</v>
      </c>
      <c r="G24" s="65">
        <v>3005.95</v>
      </c>
      <c r="H24" s="65">
        <v>1349.3</v>
      </c>
      <c r="I24" s="78">
        <v>145.7</v>
      </c>
      <c r="J24" s="78">
        <v>5.5</v>
      </c>
      <c r="K24" s="78">
        <v>0</v>
      </c>
      <c r="L24" s="78">
        <v>0</v>
      </c>
      <c r="M24" s="65">
        <f t="shared" si="1"/>
        <v>34.1500000000006</v>
      </c>
      <c r="N24" s="65">
        <v>14666.1</v>
      </c>
      <c r="O24" s="65">
        <v>10000</v>
      </c>
      <c r="P24" s="3">
        <f t="shared" si="2"/>
        <v>1.46661</v>
      </c>
      <c r="Q24" s="2">
        <v>6783.7</v>
      </c>
      <c r="R24" s="102">
        <v>0</v>
      </c>
      <c r="S24" s="103">
        <v>0</v>
      </c>
      <c r="T24" s="104">
        <v>2505.6</v>
      </c>
      <c r="U24" s="168">
        <v>0</v>
      </c>
      <c r="V24" s="168"/>
      <c r="W24" s="126">
        <v>0</v>
      </c>
      <c r="X24" s="68">
        <f t="shared" si="3"/>
        <v>2505.6</v>
      </c>
    </row>
    <row r="25" spans="1:24" ht="13.5" thickBot="1">
      <c r="A25" s="10">
        <v>43404</v>
      </c>
      <c r="B25" s="65">
        <v>9087.5</v>
      </c>
      <c r="C25" s="74">
        <v>335.9</v>
      </c>
      <c r="D25" s="106">
        <v>2.7</v>
      </c>
      <c r="E25" s="106">
        <f t="shared" si="0"/>
        <v>333.2</v>
      </c>
      <c r="F25" s="78">
        <v>58.1</v>
      </c>
      <c r="G25" s="65">
        <v>158.4</v>
      </c>
      <c r="H25" s="65">
        <v>1026.6</v>
      </c>
      <c r="I25" s="78">
        <v>29.1</v>
      </c>
      <c r="J25" s="78">
        <v>30.9</v>
      </c>
      <c r="K25" s="78">
        <v>0</v>
      </c>
      <c r="L25" s="78">
        <v>0</v>
      </c>
      <c r="M25" s="65">
        <f t="shared" si="1"/>
        <v>29.200000000000728</v>
      </c>
      <c r="N25" s="65">
        <v>10755.7</v>
      </c>
      <c r="O25" s="65">
        <v>9000</v>
      </c>
      <c r="P25" s="3">
        <f t="shared" si="2"/>
        <v>1.195077777777778</v>
      </c>
      <c r="Q25" s="2">
        <v>6783.7</v>
      </c>
      <c r="R25" s="98">
        <v>0</v>
      </c>
      <c r="S25" s="99">
        <v>0</v>
      </c>
      <c r="T25" s="100">
        <v>150.8</v>
      </c>
      <c r="U25" s="155">
        <v>0</v>
      </c>
      <c r="V25" s="156"/>
      <c r="W25" s="125">
        <v>0</v>
      </c>
      <c r="X25" s="68">
        <f t="shared" si="3"/>
        <v>150.8</v>
      </c>
    </row>
    <row r="26" spans="1:24" ht="13.5" thickBot="1">
      <c r="A26" s="83" t="s">
        <v>28</v>
      </c>
      <c r="B26" s="85">
        <f aca="true" t="shared" si="4" ref="B26:O26">SUM(B4:B25)</f>
        <v>84943.5</v>
      </c>
      <c r="C26" s="85">
        <f t="shared" si="4"/>
        <v>12515.699999999999</v>
      </c>
      <c r="D26" s="107">
        <f t="shared" si="4"/>
        <v>5150.349999999999</v>
      </c>
      <c r="E26" s="107">
        <f t="shared" si="4"/>
        <v>7365.35</v>
      </c>
      <c r="F26" s="85">
        <f t="shared" si="4"/>
        <v>6464.55</v>
      </c>
      <c r="G26" s="85">
        <f t="shared" si="4"/>
        <v>13747.65</v>
      </c>
      <c r="H26" s="85">
        <f t="shared" si="4"/>
        <v>26616.899999999998</v>
      </c>
      <c r="I26" s="85">
        <f t="shared" si="4"/>
        <v>1515.9</v>
      </c>
      <c r="J26" s="85">
        <f t="shared" si="4"/>
        <v>460.00000000000006</v>
      </c>
      <c r="K26" s="85">
        <f t="shared" si="4"/>
        <v>615.5</v>
      </c>
      <c r="L26" s="85">
        <f t="shared" si="4"/>
        <v>1694.3</v>
      </c>
      <c r="M26" s="84">
        <f t="shared" si="4"/>
        <v>667.3400000000029</v>
      </c>
      <c r="N26" s="84">
        <f t="shared" si="4"/>
        <v>149241.34000000003</v>
      </c>
      <c r="O26" s="84">
        <f t="shared" si="4"/>
        <v>136500</v>
      </c>
      <c r="P26" s="86">
        <f>N26/O26</f>
        <v>1.0933431501831503</v>
      </c>
      <c r="Q26" s="2"/>
      <c r="R26" s="75">
        <f>SUM(R4:R25)</f>
        <v>14.7</v>
      </c>
      <c r="S26" s="75">
        <f>SUM(S4:S25)</f>
        <v>0</v>
      </c>
      <c r="T26" s="75">
        <f>SUM(T4:T25)</f>
        <v>2845.28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2860.98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43405</v>
      </c>
      <c r="S31" s="161">
        <v>581.24987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43405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zoomScalePageLayoutView="0" workbookViewId="0" topLeftCell="A1">
      <pane xSplit="1" ySplit="3" topLeftCell="J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123</v>
      </c>
      <c r="S1" s="131"/>
      <c r="T1" s="131"/>
      <c r="U1" s="131"/>
      <c r="V1" s="131"/>
      <c r="W1" s="131"/>
      <c r="X1" s="132"/>
    </row>
    <row r="2" spans="1:24" ht="15" thickBot="1">
      <c r="A2" s="133" t="s">
        <v>125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126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43405</v>
      </c>
      <c r="B4" s="65">
        <v>981.9</v>
      </c>
      <c r="C4" s="79">
        <v>243.6</v>
      </c>
      <c r="D4" s="106">
        <v>0.1</v>
      </c>
      <c r="E4" s="106">
        <f aca="true" t="shared" si="0" ref="E4:E25">C4-D4</f>
        <v>243.5</v>
      </c>
      <c r="F4" s="65">
        <v>15.6</v>
      </c>
      <c r="G4" s="65">
        <v>114.4</v>
      </c>
      <c r="H4" s="67">
        <v>1439.1</v>
      </c>
      <c r="I4" s="65">
        <v>37.3</v>
      </c>
      <c r="J4" s="78">
        <v>30.5</v>
      </c>
      <c r="K4" s="78">
        <v>0</v>
      </c>
      <c r="L4" s="65">
        <v>1807.5</v>
      </c>
      <c r="M4" s="65">
        <f aca="true" t="shared" si="1" ref="M4:M25">N4-B4-C4-F4-G4-H4-I4-J4-K4-L4</f>
        <v>19.299999999999955</v>
      </c>
      <c r="N4" s="65">
        <v>4689.2</v>
      </c>
      <c r="O4" s="65">
        <v>4600</v>
      </c>
      <c r="P4" s="3">
        <f aca="true" t="shared" si="2" ref="P4:P25">N4/O4</f>
        <v>1.019391304347826</v>
      </c>
      <c r="Q4" s="2">
        <f>AVERAGE(N4:N25)</f>
        <v>6801.009166666668</v>
      </c>
      <c r="R4" s="94">
        <v>11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11</v>
      </c>
    </row>
    <row r="5" spans="1:24" ht="12.75">
      <c r="A5" s="10">
        <v>43406</v>
      </c>
      <c r="B5" s="65">
        <v>2391</v>
      </c>
      <c r="C5" s="79">
        <v>366.2</v>
      </c>
      <c r="D5" s="106">
        <v>6.9</v>
      </c>
      <c r="E5" s="106">
        <f t="shared" si="0"/>
        <v>359.3</v>
      </c>
      <c r="F5" s="65">
        <v>21.9</v>
      </c>
      <c r="G5" s="65">
        <v>101.8</v>
      </c>
      <c r="H5" s="65">
        <v>1826.7</v>
      </c>
      <c r="I5" s="78">
        <v>85.7</v>
      </c>
      <c r="J5" s="78">
        <v>4.8</v>
      </c>
      <c r="K5" s="78">
        <v>0</v>
      </c>
      <c r="L5" s="65">
        <v>0</v>
      </c>
      <c r="M5" s="65">
        <f t="shared" si="1"/>
        <v>-120.47000000000003</v>
      </c>
      <c r="N5" s="65">
        <v>4677.63</v>
      </c>
      <c r="O5" s="65">
        <v>3000</v>
      </c>
      <c r="P5" s="3">
        <f t="shared" si="2"/>
        <v>1.55921</v>
      </c>
      <c r="Q5" s="2">
        <v>6801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43409</v>
      </c>
      <c r="B6" s="65">
        <v>3219.3</v>
      </c>
      <c r="C6" s="79">
        <v>241.2</v>
      </c>
      <c r="D6" s="106">
        <v>14.4</v>
      </c>
      <c r="E6" s="106">
        <f t="shared" si="0"/>
        <v>226.79999999999998</v>
      </c>
      <c r="F6" s="72">
        <v>14.8</v>
      </c>
      <c r="G6" s="65">
        <v>131.4</v>
      </c>
      <c r="H6" s="80">
        <v>1358.9</v>
      </c>
      <c r="I6" s="78">
        <v>79</v>
      </c>
      <c r="J6" s="78">
        <v>50.4</v>
      </c>
      <c r="K6" s="78">
        <v>589.5</v>
      </c>
      <c r="L6" s="78">
        <v>0</v>
      </c>
      <c r="M6" s="65">
        <f t="shared" si="1"/>
        <v>23.99999999999966</v>
      </c>
      <c r="N6" s="65">
        <v>5708.5</v>
      </c>
      <c r="O6" s="65">
        <v>3800</v>
      </c>
      <c r="P6" s="3">
        <f t="shared" si="2"/>
        <v>1.5022368421052632</v>
      </c>
      <c r="Q6" s="2">
        <v>6801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43410</v>
      </c>
      <c r="B7" s="77">
        <v>4396.2</v>
      </c>
      <c r="C7" s="79">
        <v>440.8</v>
      </c>
      <c r="D7" s="106">
        <v>38</v>
      </c>
      <c r="E7" s="106">
        <f t="shared" si="0"/>
        <v>402.8</v>
      </c>
      <c r="F7" s="65">
        <v>42.3</v>
      </c>
      <c r="G7" s="65">
        <v>130.3</v>
      </c>
      <c r="H7" s="79">
        <v>1785.5</v>
      </c>
      <c r="I7" s="78">
        <v>101.8</v>
      </c>
      <c r="J7" s="78">
        <v>33.6</v>
      </c>
      <c r="K7" s="78">
        <v>0</v>
      </c>
      <c r="L7" s="78">
        <v>0</v>
      </c>
      <c r="M7" s="65">
        <f t="shared" si="1"/>
        <v>77.10000000000022</v>
      </c>
      <c r="N7" s="65">
        <v>7007.6</v>
      </c>
      <c r="O7" s="65">
        <v>7500</v>
      </c>
      <c r="P7" s="3">
        <f t="shared" si="2"/>
        <v>0.9343466666666668</v>
      </c>
      <c r="Q7" s="2">
        <v>6801</v>
      </c>
      <c r="R7" s="71">
        <v>0</v>
      </c>
      <c r="S7" s="72">
        <v>0</v>
      </c>
      <c r="T7" s="73">
        <v>213.049</v>
      </c>
      <c r="U7" s="145">
        <v>0</v>
      </c>
      <c r="V7" s="146"/>
      <c r="W7" s="123">
        <v>0</v>
      </c>
      <c r="X7" s="68">
        <f t="shared" si="3"/>
        <v>213.049</v>
      </c>
    </row>
    <row r="8" spans="1:24" ht="12.75">
      <c r="A8" s="10">
        <v>43411</v>
      </c>
      <c r="B8" s="65">
        <v>14702.1</v>
      </c>
      <c r="C8" s="70">
        <v>341.7</v>
      </c>
      <c r="D8" s="106">
        <v>101.9</v>
      </c>
      <c r="E8" s="106">
        <f t="shared" si="0"/>
        <v>239.79999999999998</v>
      </c>
      <c r="F8" s="78">
        <v>64.8</v>
      </c>
      <c r="G8" s="78">
        <v>152.5</v>
      </c>
      <c r="H8" s="65">
        <v>1805.8</v>
      </c>
      <c r="I8" s="78">
        <v>28.6</v>
      </c>
      <c r="J8" s="78">
        <v>44.6</v>
      </c>
      <c r="K8" s="78">
        <v>0</v>
      </c>
      <c r="L8" s="78">
        <v>0</v>
      </c>
      <c r="M8" s="65">
        <f t="shared" si="1"/>
        <v>100.10000000000042</v>
      </c>
      <c r="N8" s="65">
        <v>17240.2</v>
      </c>
      <c r="O8" s="65">
        <v>8900</v>
      </c>
      <c r="P8" s="3">
        <f t="shared" si="2"/>
        <v>1.9371011235955058</v>
      </c>
      <c r="Q8" s="2">
        <v>6801</v>
      </c>
      <c r="R8" s="112">
        <v>0</v>
      </c>
      <c r="S8" s="113">
        <v>0</v>
      </c>
      <c r="T8" s="104">
        <v>981</v>
      </c>
      <c r="U8" s="166">
        <v>0</v>
      </c>
      <c r="V8" s="167"/>
      <c r="W8" s="124">
        <v>0</v>
      </c>
      <c r="X8" s="68">
        <f t="shared" si="3"/>
        <v>981</v>
      </c>
    </row>
    <row r="9" spans="1:24" ht="12.75">
      <c r="A9" s="10">
        <v>43412</v>
      </c>
      <c r="B9" s="65">
        <v>1563.9</v>
      </c>
      <c r="C9" s="70">
        <v>389.3</v>
      </c>
      <c r="D9" s="106">
        <v>22.5</v>
      </c>
      <c r="E9" s="106">
        <f t="shared" si="0"/>
        <v>366.8</v>
      </c>
      <c r="F9" s="78">
        <v>27.7</v>
      </c>
      <c r="G9" s="82">
        <v>177.9</v>
      </c>
      <c r="H9" s="65">
        <v>1472.7</v>
      </c>
      <c r="I9" s="78">
        <v>22.6</v>
      </c>
      <c r="J9" s="78">
        <v>16.6</v>
      </c>
      <c r="K9" s="78">
        <v>0</v>
      </c>
      <c r="L9" s="78">
        <v>0</v>
      </c>
      <c r="M9" s="65">
        <f t="shared" si="1"/>
        <v>74.69999999999987</v>
      </c>
      <c r="N9" s="65">
        <v>3745.4</v>
      </c>
      <c r="O9" s="65">
        <v>3500</v>
      </c>
      <c r="P9" s="3">
        <f t="shared" si="2"/>
        <v>1.0701142857142858</v>
      </c>
      <c r="Q9" s="2">
        <v>6801</v>
      </c>
      <c r="R9" s="115">
        <v>0</v>
      </c>
      <c r="S9" s="72">
        <v>0</v>
      </c>
      <c r="T9" s="65">
        <v>0</v>
      </c>
      <c r="U9" s="168">
        <v>1</v>
      </c>
      <c r="V9" s="168"/>
      <c r="W9" s="118">
        <v>0</v>
      </c>
      <c r="X9" s="68">
        <f t="shared" si="3"/>
        <v>1</v>
      </c>
    </row>
    <row r="10" spans="1:24" ht="12.75">
      <c r="A10" s="10">
        <v>43413</v>
      </c>
      <c r="B10" s="65">
        <v>1566.4</v>
      </c>
      <c r="C10" s="70">
        <v>229.5</v>
      </c>
      <c r="D10" s="106">
        <v>17.95</v>
      </c>
      <c r="E10" s="106">
        <f t="shared" si="0"/>
        <v>211.55</v>
      </c>
      <c r="F10" s="78">
        <v>11.9</v>
      </c>
      <c r="G10" s="78">
        <v>131.6</v>
      </c>
      <c r="H10" s="65">
        <v>2203</v>
      </c>
      <c r="I10" s="78">
        <v>110.8</v>
      </c>
      <c r="J10" s="78">
        <v>54.8</v>
      </c>
      <c r="K10" s="78">
        <v>0</v>
      </c>
      <c r="L10" s="78">
        <v>0</v>
      </c>
      <c r="M10" s="65">
        <f t="shared" si="1"/>
        <v>72.43999999999951</v>
      </c>
      <c r="N10" s="65">
        <v>4380.44</v>
      </c>
      <c r="O10" s="72">
        <v>2800</v>
      </c>
      <c r="P10" s="3">
        <f t="shared" si="2"/>
        <v>1.564442857142857</v>
      </c>
      <c r="Q10" s="2">
        <v>6801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43416</v>
      </c>
      <c r="B11" s="65">
        <v>625.4</v>
      </c>
      <c r="C11" s="70">
        <v>258.3</v>
      </c>
      <c r="D11" s="106">
        <v>108.5</v>
      </c>
      <c r="E11" s="106">
        <f t="shared" si="0"/>
        <v>149.8</v>
      </c>
      <c r="F11" s="78">
        <v>4.5</v>
      </c>
      <c r="G11" s="78">
        <v>185.2</v>
      </c>
      <c r="H11" s="65">
        <v>1795.2</v>
      </c>
      <c r="I11" s="78">
        <v>74.3</v>
      </c>
      <c r="J11" s="78">
        <v>31.9</v>
      </c>
      <c r="K11" s="78">
        <v>0</v>
      </c>
      <c r="L11" s="78">
        <v>0</v>
      </c>
      <c r="M11" s="65">
        <f t="shared" si="1"/>
        <v>20.339999999999513</v>
      </c>
      <c r="N11" s="65">
        <v>2995.14</v>
      </c>
      <c r="O11" s="65">
        <v>3800</v>
      </c>
      <c r="P11" s="3">
        <f t="shared" si="2"/>
        <v>0.7881947368421053</v>
      </c>
      <c r="Q11" s="2">
        <v>6801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43417</v>
      </c>
      <c r="B12" s="77">
        <v>573.5</v>
      </c>
      <c r="C12" s="70">
        <v>452.95</v>
      </c>
      <c r="D12" s="106">
        <v>6.4</v>
      </c>
      <c r="E12" s="106">
        <f t="shared" si="0"/>
        <v>446.55</v>
      </c>
      <c r="F12" s="78">
        <v>8</v>
      </c>
      <c r="G12" s="78">
        <v>250.9</v>
      </c>
      <c r="H12" s="65">
        <v>2112</v>
      </c>
      <c r="I12" s="78">
        <v>76.3</v>
      </c>
      <c r="J12" s="78">
        <v>17.9</v>
      </c>
      <c r="K12" s="78">
        <v>0</v>
      </c>
      <c r="L12" s="78">
        <v>0</v>
      </c>
      <c r="M12" s="65">
        <f t="shared" si="1"/>
        <v>37.550000000000004</v>
      </c>
      <c r="N12" s="65">
        <v>3529.1</v>
      </c>
      <c r="O12" s="65">
        <v>4800</v>
      </c>
      <c r="P12" s="3">
        <f t="shared" si="2"/>
        <v>0.7352291666666666</v>
      </c>
      <c r="Q12" s="2">
        <v>6801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43418</v>
      </c>
      <c r="B13" s="65">
        <v>3003.6</v>
      </c>
      <c r="C13" s="70">
        <v>271.5</v>
      </c>
      <c r="D13" s="106">
        <v>16</v>
      </c>
      <c r="E13" s="106">
        <f t="shared" si="0"/>
        <v>255.5</v>
      </c>
      <c r="F13" s="78">
        <v>50.6</v>
      </c>
      <c r="G13" s="78">
        <v>428.1</v>
      </c>
      <c r="H13" s="65">
        <v>2477.4</v>
      </c>
      <c r="I13" s="78">
        <v>65.3</v>
      </c>
      <c r="J13" s="78">
        <v>1.8</v>
      </c>
      <c r="K13" s="78">
        <v>0</v>
      </c>
      <c r="L13" s="78">
        <v>0</v>
      </c>
      <c r="M13" s="65">
        <f t="shared" si="1"/>
        <v>86.20000000000019</v>
      </c>
      <c r="N13" s="65">
        <v>6384.5</v>
      </c>
      <c r="O13" s="65">
        <v>5100</v>
      </c>
      <c r="P13" s="3">
        <f t="shared" si="2"/>
        <v>1.2518627450980393</v>
      </c>
      <c r="Q13" s="2">
        <v>6801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43419</v>
      </c>
      <c r="B14" s="65">
        <v>8772.2</v>
      </c>
      <c r="C14" s="70">
        <v>336.6</v>
      </c>
      <c r="D14" s="106">
        <v>23.5</v>
      </c>
      <c r="E14" s="106">
        <f t="shared" si="0"/>
        <v>313.1</v>
      </c>
      <c r="F14" s="78">
        <v>32.6</v>
      </c>
      <c r="G14" s="78">
        <v>252.2</v>
      </c>
      <c r="H14" s="65">
        <v>4354.8</v>
      </c>
      <c r="I14" s="78">
        <v>22.6</v>
      </c>
      <c r="J14" s="78">
        <v>10.4</v>
      </c>
      <c r="K14" s="78">
        <v>0</v>
      </c>
      <c r="L14" s="78">
        <v>0</v>
      </c>
      <c r="M14" s="65">
        <f t="shared" si="1"/>
        <v>-34.60000000000218</v>
      </c>
      <c r="N14" s="65">
        <v>13746.8</v>
      </c>
      <c r="O14" s="65">
        <v>15500</v>
      </c>
      <c r="P14" s="3">
        <f t="shared" si="2"/>
        <v>0.8868903225806452</v>
      </c>
      <c r="Q14" s="2">
        <v>6801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43420</v>
      </c>
      <c r="B15" s="65">
        <v>2493.3</v>
      </c>
      <c r="C15" s="66">
        <v>251.3</v>
      </c>
      <c r="D15" s="106">
        <v>25.6</v>
      </c>
      <c r="E15" s="106">
        <f t="shared" si="0"/>
        <v>225.70000000000002</v>
      </c>
      <c r="F15" s="81">
        <v>12.6</v>
      </c>
      <c r="G15" s="81">
        <v>233.3</v>
      </c>
      <c r="H15" s="82">
        <v>4206.6</v>
      </c>
      <c r="I15" s="81">
        <v>92.5</v>
      </c>
      <c r="J15" s="81">
        <v>13.3</v>
      </c>
      <c r="K15" s="81">
        <v>0</v>
      </c>
      <c r="L15" s="81">
        <v>0</v>
      </c>
      <c r="M15" s="65">
        <f t="shared" si="1"/>
        <v>204.69999999999908</v>
      </c>
      <c r="N15" s="65">
        <v>7507.6</v>
      </c>
      <c r="O15" s="72">
        <v>3500</v>
      </c>
      <c r="P15" s="3">
        <f>N15/O15</f>
        <v>2.1450285714285715</v>
      </c>
      <c r="Q15" s="2">
        <v>6801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43423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6801</v>
      </c>
      <c r="R16" s="69"/>
      <c r="S16" s="65"/>
      <c r="T16" s="74"/>
      <c r="U16" s="143"/>
      <c r="V16" s="144"/>
      <c r="W16" s="122"/>
      <c r="X16" s="68">
        <f t="shared" si="3"/>
        <v>0</v>
      </c>
    </row>
    <row r="17" spans="1:24" ht="12.75">
      <c r="A17" s="10">
        <v>43424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8500</v>
      </c>
      <c r="P17" s="3">
        <f t="shared" si="2"/>
        <v>0</v>
      </c>
      <c r="Q17" s="2">
        <v>6801</v>
      </c>
      <c r="R17" s="69"/>
      <c r="S17" s="65"/>
      <c r="T17" s="74"/>
      <c r="U17" s="143"/>
      <c r="V17" s="144"/>
      <c r="W17" s="122"/>
      <c r="X17" s="68">
        <f t="shared" si="3"/>
        <v>0</v>
      </c>
    </row>
    <row r="18" spans="1:24" ht="12.75">
      <c r="A18" s="10">
        <v>43425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10900</v>
      </c>
      <c r="P18" s="3">
        <f>N18/O18</f>
        <v>0</v>
      </c>
      <c r="Q18" s="2">
        <v>6801</v>
      </c>
      <c r="R18" s="69"/>
      <c r="S18" s="65"/>
      <c r="T18" s="70"/>
      <c r="U18" s="143"/>
      <c r="V18" s="144"/>
      <c r="W18" s="122"/>
      <c r="X18" s="68">
        <f t="shared" si="3"/>
        <v>0</v>
      </c>
    </row>
    <row r="19" spans="1:24" ht="12.75">
      <c r="A19" s="10">
        <v>43426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8900</v>
      </c>
      <c r="P19" s="3">
        <f t="shared" si="2"/>
        <v>0</v>
      </c>
      <c r="Q19" s="2">
        <v>6801</v>
      </c>
      <c r="R19" s="69"/>
      <c r="S19" s="65"/>
      <c r="T19" s="70"/>
      <c r="U19" s="143"/>
      <c r="V19" s="144"/>
      <c r="W19" s="122"/>
      <c r="X19" s="68">
        <f t="shared" si="3"/>
        <v>0</v>
      </c>
    </row>
    <row r="20" spans="1:24" ht="12.75">
      <c r="A20" s="10">
        <v>43427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4900</v>
      </c>
      <c r="P20" s="3">
        <f t="shared" si="2"/>
        <v>0</v>
      </c>
      <c r="Q20" s="2">
        <v>6801</v>
      </c>
      <c r="R20" s="69"/>
      <c r="S20" s="65"/>
      <c r="T20" s="70"/>
      <c r="U20" s="143"/>
      <c r="V20" s="144"/>
      <c r="W20" s="122"/>
      <c r="X20" s="68">
        <f t="shared" si="3"/>
        <v>0</v>
      </c>
    </row>
    <row r="21" spans="1:24" ht="12.75">
      <c r="A21" s="10">
        <v>43430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5000</v>
      </c>
      <c r="P21" s="3">
        <f t="shared" si="2"/>
        <v>0</v>
      </c>
      <c r="Q21" s="2">
        <v>6801</v>
      </c>
      <c r="R21" s="102"/>
      <c r="S21" s="103"/>
      <c r="T21" s="104"/>
      <c r="U21" s="143"/>
      <c r="V21" s="144"/>
      <c r="W21" s="122"/>
      <c r="X21" s="68">
        <f t="shared" si="3"/>
        <v>0</v>
      </c>
    </row>
    <row r="22" spans="1:24" ht="12.75">
      <c r="A22" s="10">
        <v>43431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5800</v>
      </c>
      <c r="P22" s="3">
        <f t="shared" si="2"/>
        <v>0</v>
      </c>
      <c r="Q22" s="2">
        <v>6801</v>
      </c>
      <c r="R22" s="102"/>
      <c r="S22" s="103"/>
      <c r="T22" s="104"/>
      <c r="U22" s="143"/>
      <c r="V22" s="144"/>
      <c r="W22" s="122"/>
      <c r="X22" s="68">
        <f t="shared" si="3"/>
        <v>0</v>
      </c>
    </row>
    <row r="23" spans="1:24" ht="12.75">
      <c r="A23" s="10">
        <v>43432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6200</v>
      </c>
      <c r="P23" s="3">
        <f>N23/O23</f>
        <v>0</v>
      </c>
      <c r="Q23" s="2">
        <v>6801</v>
      </c>
      <c r="R23" s="102"/>
      <c r="S23" s="103"/>
      <c r="T23" s="104"/>
      <c r="U23" s="168"/>
      <c r="V23" s="168"/>
      <c r="W23" s="126"/>
      <c r="X23" s="68">
        <f t="shared" si="3"/>
        <v>0</v>
      </c>
    </row>
    <row r="24" spans="1:24" ht="12.75">
      <c r="A24" s="10">
        <v>43433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10500</v>
      </c>
      <c r="P24" s="3">
        <f t="shared" si="2"/>
        <v>0</v>
      </c>
      <c r="Q24" s="2">
        <v>6801</v>
      </c>
      <c r="R24" s="102"/>
      <c r="S24" s="103"/>
      <c r="T24" s="104"/>
      <c r="U24" s="168"/>
      <c r="V24" s="168"/>
      <c r="W24" s="126"/>
      <c r="X24" s="68">
        <f t="shared" si="3"/>
        <v>0</v>
      </c>
    </row>
    <row r="25" spans="1:24" ht="13.5" thickBot="1">
      <c r="A25" s="10">
        <v>43434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16100</v>
      </c>
      <c r="P25" s="3">
        <f t="shared" si="2"/>
        <v>0</v>
      </c>
      <c r="Q25" s="2">
        <v>6801</v>
      </c>
      <c r="R25" s="98"/>
      <c r="S25" s="99"/>
      <c r="T25" s="100"/>
      <c r="U25" s="155"/>
      <c r="V25" s="156"/>
      <c r="W25" s="125"/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44288.8</v>
      </c>
      <c r="C26" s="85">
        <f t="shared" si="4"/>
        <v>3822.9500000000003</v>
      </c>
      <c r="D26" s="107">
        <f t="shared" si="4"/>
        <v>381.75</v>
      </c>
      <c r="E26" s="107">
        <f t="shared" si="4"/>
        <v>3441.2</v>
      </c>
      <c r="F26" s="85">
        <f t="shared" si="4"/>
        <v>307.3</v>
      </c>
      <c r="G26" s="85">
        <f t="shared" si="4"/>
        <v>2289.6000000000004</v>
      </c>
      <c r="H26" s="85">
        <f t="shared" si="4"/>
        <v>26837.700000000004</v>
      </c>
      <c r="I26" s="85">
        <f t="shared" si="4"/>
        <v>796.8</v>
      </c>
      <c r="J26" s="85">
        <f t="shared" si="4"/>
        <v>310.5999999999999</v>
      </c>
      <c r="K26" s="85">
        <f t="shared" si="4"/>
        <v>589.5</v>
      </c>
      <c r="L26" s="85">
        <f t="shared" si="4"/>
        <v>1807.5</v>
      </c>
      <c r="M26" s="84">
        <f t="shared" si="4"/>
        <v>561.3599999999963</v>
      </c>
      <c r="N26" s="84">
        <f t="shared" si="4"/>
        <v>81612.11000000002</v>
      </c>
      <c r="O26" s="84">
        <f t="shared" si="4"/>
        <v>149500</v>
      </c>
      <c r="P26" s="86">
        <f>N26/O26</f>
        <v>0.5459004013377927</v>
      </c>
      <c r="Q26" s="2"/>
      <c r="R26" s="75">
        <f>SUM(R4:R25)</f>
        <v>11</v>
      </c>
      <c r="S26" s="75">
        <f>SUM(S4:S25)</f>
        <v>0</v>
      </c>
      <c r="T26" s="75">
        <f>SUM(T4:T25)</f>
        <v>1194.049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1206.049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43423</v>
      </c>
      <c r="S31" s="161">
        <v>170.357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43423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7" t="s">
        <v>127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8"/>
      <c r="M26" s="188"/>
      <c r="N26" s="188"/>
    </row>
    <row r="27" spans="1:16" ht="54" customHeight="1">
      <c r="A27" s="182" t="s">
        <v>32</v>
      </c>
      <c r="B27" s="178" t="s">
        <v>43</v>
      </c>
      <c r="C27" s="178"/>
      <c r="D27" s="172" t="s">
        <v>49</v>
      </c>
      <c r="E27" s="184"/>
      <c r="F27" s="185" t="s">
        <v>44</v>
      </c>
      <c r="G27" s="171"/>
      <c r="H27" s="186" t="s">
        <v>52</v>
      </c>
      <c r="I27" s="172"/>
      <c r="J27" s="179"/>
      <c r="K27" s="180"/>
      <c r="L27" s="175" t="s">
        <v>36</v>
      </c>
      <c r="M27" s="176"/>
      <c r="N27" s="177"/>
      <c r="O27" s="169" t="s">
        <v>128</v>
      </c>
      <c r="P27" s="170"/>
    </row>
    <row r="28" spans="1:16" ht="30.75" customHeight="1">
      <c r="A28" s="183"/>
      <c r="B28" s="44" t="s">
        <v>124</v>
      </c>
      <c r="C28" s="22" t="s">
        <v>23</v>
      </c>
      <c r="D28" s="44" t="str">
        <f>B28</f>
        <v>план на січень-листопад 2018р.</v>
      </c>
      <c r="E28" s="22" t="str">
        <f>C28</f>
        <v>факт</v>
      </c>
      <c r="F28" s="43" t="str">
        <f>B28</f>
        <v>план на січень-листопад 2018р.</v>
      </c>
      <c r="G28" s="58" t="str">
        <f>C28</f>
        <v>факт</v>
      </c>
      <c r="H28" s="44" t="str">
        <f>B28</f>
        <v>план на січень-листопад 2018р.</v>
      </c>
      <c r="I28" s="22" t="str">
        <f>C28</f>
        <v>факт</v>
      </c>
      <c r="J28" s="43" t="str">
        <f>B28</f>
        <v>план на січень-листопад 2018р.</v>
      </c>
      <c r="K28" s="58" t="str">
        <f>C28</f>
        <v>факт</v>
      </c>
      <c r="L28" s="41" t="str">
        <f>D28</f>
        <v>план на січень-листопад 2018р.</v>
      </c>
      <c r="M28" s="22" t="str">
        <f>C28</f>
        <v>факт</v>
      </c>
      <c r="N28" s="42" t="s">
        <v>24</v>
      </c>
      <c r="O28" s="171"/>
      <c r="P28" s="172"/>
    </row>
    <row r="29" spans="1:16" ht="23.25" customHeight="1" thickBot="1">
      <c r="A29" s="40">
        <f>листопад!S41</f>
        <v>0</v>
      </c>
      <c r="B29" s="45">
        <v>12515</v>
      </c>
      <c r="C29" s="45">
        <v>2063.34</v>
      </c>
      <c r="D29" s="45">
        <v>6860.03</v>
      </c>
      <c r="E29" s="45">
        <v>1597.14</v>
      </c>
      <c r="F29" s="45">
        <v>25924.5</v>
      </c>
      <c r="G29" s="45">
        <v>14535.31</v>
      </c>
      <c r="H29" s="45">
        <v>22</v>
      </c>
      <c r="I29" s="45">
        <v>19</v>
      </c>
      <c r="J29" s="45">
        <v>0</v>
      </c>
      <c r="K29" s="45">
        <v>0</v>
      </c>
      <c r="L29" s="59">
        <f>H29+F29+D29+J29+B29</f>
        <v>45321.53</v>
      </c>
      <c r="M29" s="46">
        <f>C29+E29+G29+I29+K29</f>
        <v>18214.79</v>
      </c>
      <c r="N29" s="47">
        <f>M29-L29</f>
        <v>-27106.739999999998</v>
      </c>
      <c r="O29" s="173">
        <f>листопад!S31</f>
        <v>170.357</v>
      </c>
      <c r="P29" s="17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876013.84</v>
      </c>
      <c r="C48" s="28">
        <v>840158.75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180431.95</v>
      </c>
      <c r="C49" s="28">
        <v>162055.12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246317.07</v>
      </c>
      <c r="C50" s="28">
        <v>251031.36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28062.2</v>
      </c>
      <c r="C51" s="28">
        <v>31830.08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138289</v>
      </c>
      <c r="C52" s="28">
        <v>112054.25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5500</v>
      </c>
      <c r="C53" s="28">
        <v>6500.13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6500.08</v>
      </c>
      <c r="C54" s="28">
        <v>11799.02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36064.9700000001</v>
      </c>
      <c r="C55" s="12">
        <v>36859.06000000003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1517179.11</v>
      </c>
      <c r="C56" s="9">
        <v>1452287.77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12515</v>
      </c>
      <c r="C58" s="9">
        <f>C29</f>
        <v>2063.34</v>
      </c>
    </row>
    <row r="59" spans="1:3" ht="25.5">
      <c r="A59" s="76" t="s">
        <v>54</v>
      </c>
      <c r="B59" s="9">
        <f>D29</f>
        <v>6860.03</v>
      </c>
      <c r="C59" s="9">
        <f>E29</f>
        <v>1597.14</v>
      </c>
    </row>
    <row r="60" spans="1:3" ht="12.75">
      <c r="A60" s="76" t="s">
        <v>55</v>
      </c>
      <c r="B60" s="9">
        <f>F29</f>
        <v>25924.5</v>
      </c>
      <c r="C60" s="9">
        <f>G29</f>
        <v>14535.31</v>
      </c>
    </row>
    <row r="61" spans="1:3" ht="25.5">
      <c r="A61" s="76" t="s">
        <v>56</v>
      </c>
      <c r="B61" s="9">
        <f>H29</f>
        <v>22</v>
      </c>
      <c r="C61" s="9">
        <f>I29</f>
        <v>19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8" sqref="D18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129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73</v>
      </c>
      <c r="S1" s="131"/>
      <c r="T1" s="131"/>
      <c r="U1" s="131"/>
      <c r="V1" s="131"/>
      <c r="W1" s="132"/>
    </row>
    <row r="2" spans="1:23" ht="15" thickBot="1">
      <c r="A2" s="133" t="s">
        <v>77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43">
        <v>0</v>
      </c>
      <c r="V8" s="144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43">
        <v>0</v>
      </c>
      <c r="V9" s="144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43">
        <v>1</v>
      </c>
      <c r="V10" s="144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43">
        <v>0</v>
      </c>
      <c r="V12" s="144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43">
        <v>0</v>
      </c>
      <c r="V15" s="144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43">
        <v>0</v>
      </c>
      <c r="V18" s="144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43">
        <v>0</v>
      </c>
      <c r="V19" s="144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43">
        <v>0</v>
      </c>
      <c r="V21" s="144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55">
        <v>0</v>
      </c>
      <c r="V23" s="15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57">
        <f>SUM(U4:U23)</f>
        <v>1</v>
      </c>
      <c r="V24" s="15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43160</v>
      </c>
      <c r="S29" s="161">
        <v>144.8304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43160</v>
      </c>
      <c r="S39" s="149">
        <v>4586.3857499999995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81</v>
      </c>
      <c r="S1" s="131"/>
      <c r="T1" s="131"/>
      <c r="U1" s="131"/>
      <c r="V1" s="131"/>
      <c r="W1" s="132"/>
    </row>
    <row r="2" spans="1:23" ht="15" thickBot="1">
      <c r="A2" s="133" t="s">
        <v>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43">
        <v>1</v>
      </c>
      <c r="V8" s="144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43">
        <v>0</v>
      </c>
      <c r="V12" s="144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43">
        <v>0</v>
      </c>
      <c r="V13" s="144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43">
        <v>0</v>
      </c>
      <c r="V14" s="144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43">
        <v>0</v>
      </c>
      <c r="V18" s="144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43">
        <v>0</v>
      </c>
      <c r="V19" s="144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43">
        <v>0</v>
      </c>
      <c r="V20" s="144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43">
        <v>0</v>
      </c>
      <c r="V21" s="144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43">
        <v>0</v>
      </c>
      <c r="V23" s="144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55"/>
      <c r="V24" s="15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57">
        <f>SUM(U4:U24)</f>
        <v>1</v>
      </c>
      <c r="V25" s="15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43191</v>
      </c>
      <c r="S30" s="161">
        <v>36.88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43191</v>
      </c>
      <c r="S40" s="149">
        <v>6267.390409999999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85</v>
      </c>
      <c r="S1" s="131"/>
      <c r="T1" s="131"/>
      <c r="U1" s="131"/>
      <c r="V1" s="131"/>
      <c r="W1" s="132"/>
    </row>
    <row r="2" spans="1:23" ht="15" thickBot="1">
      <c r="A2" s="133" t="s">
        <v>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41">
        <v>0</v>
      </c>
      <c r="V4" s="142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43">
        <v>0</v>
      </c>
      <c r="V5" s="144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5">
        <v>0</v>
      </c>
      <c r="V6" s="146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5">
        <v>0</v>
      </c>
      <c r="V7" s="146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43">
        <v>0</v>
      </c>
      <c r="V8" s="144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43">
        <v>0</v>
      </c>
      <c r="V10" s="144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43">
        <v>0</v>
      </c>
      <c r="V13" s="144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43">
        <v>1</v>
      </c>
      <c r="V17" s="144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43">
        <v>0</v>
      </c>
      <c r="V18" s="144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43">
        <v>0</v>
      </c>
      <c r="V19" s="144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43">
        <v>0</v>
      </c>
      <c r="V21" s="144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55">
        <v>0</v>
      </c>
      <c r="V22" s="15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57">
        <f>SUM(U4:U22)</f>
        <v>1</v>
      </c>
      <c r="V23" s="15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9" t="s">
        <v>33</v>
      </c>
      <c r="S26" s="159"/>
      <c r="T26" s="159"/>
      <c r="U26" s="159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60" t="s">
        <v>29</v>
      </c>
      <c r="S27" s="160"/>
      <c r="T27" s="160"/>
      <c r="U27" s="16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7">
        <v>43221</v>
      </c>
      <c r="S28" s="161">
        <f>164449.89/1000</f>
        <v>164.44989</v>
      </c>
      <c r="T28" s="161"/>
      <c r="U28" s="161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/>
      <c r="S29" s="161"/>
      <c r="T29" s="161"/>
      <c r="U29" s="161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62" t="s">
        <v>45</v>
      </c>
      <c r="T31" s="16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4" t="s">
        <v>40</v>
      </c>
      <c r="T32" s="16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9" t="s">
        <v>30</v>
      </c>
      <c r="S36" s="159"/>
      <c r="T36" s="159"/>
      <c r="U36" s="159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65" t="s">
        <v>31</v>
      </c>
      <c r="S37" s="165"/>
      <c r="T37" s="165"/>
      <c r="U37" s="165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>
        <v>43221</v>
      </c>
      <c r="S38" s="149">
        <f>6073942.31/1000</f>
        <v>6073.942309999999</v>
      </c>
      <c r="T38" s="150"/>
      <c r="U38" s="15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/>
      <c r="S39" s="152"/>
      <c r="T39" s="153"/>
      <c r="U39" s="15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90</v>
      </c>
      <c r="S1" s="131"/>
      <c r="T1" s="131"/>
      <c r="U1" s="131"/>
      <c r="V1" s="131"/>
      <c r="W1" s="132"/>
    </row>
    <row r="2" spans="1:23" ht="15" thickBot="1">
      <c r="A2" s="133" t="s">
        <v>92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41">
        <v>0</v>
      </c>
      <c r="V4" s="142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43">
        <v>0</v>
      </c>
      <c r="V5" s="144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43">
        <v>0</v>
      </c>
      <c r="V14" s="144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43">
        <v>0</v>
      </c>
      <c r="V17" s="144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43">
        <v>0</v>
      </c>
      <c r="V21" s="144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43">
        <v>0</v>
      </c>
      <c r="V22" s="144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43">
        <v>0</v>
      </c>
      <c r="V23" s="144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55">
        <v>0</v>
      </c>
      <c r="V24" s="156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57">
        <f>SUM(U4:U24)</f>
        <v>1</v>
      </c>
      <c r="V25" s="158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43252</v>
      </c>
      <c r="S30" s="161">
        <f>143460/1000</f>
        <v>143.46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43252</v>
      </c>
      <c r="S40" s="149">
        <v>2090.605379999998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94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96</v>
      </c>
      <c r="S1" s="131"/>
      <c r="T1" s="131"/>
      <c r="U1" s="131"/>
      <c r="V1" s="131"/>
      <c r="W1" s="132"/>
    </row>
    <row r="2" spans="1:23" ht="15" thickBot="1">
      <c r="A2" s="133" t="s">
        <v>97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41">
        <v>0</v>
      </c>
      <c r="V4" s="142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43">
        <v>0</v>
      </c>
      <c r="V6" s="144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43">
        <v>0</v>
      </c>
      <c r="V13" s="144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43">
        <v>0</v>
      </c>
      <c r="V17" s="144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43">
        <v>0</v>
      </c>
      <c r="V18" s="144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43">
        <v>0</v>
      </c>
      <c r="V19" s="144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43">
        <v>2</v>
      </c>
      <c r="V21" s="144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43">
        <v>0</v>
      </c>
      <c r="V22" s="144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55">
        <v>0</v>
      </c>
      <c r="V23" s="156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57">
        <f>SUM(U4:U23)</f>
        <v>3</v>
      </c>
      <c r="V24" s="158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43282</v>
      </c>
      <c r="S29" s="161">
        <v>1.88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43282</v>
      </c>
      <c r="S39" s="149">
        <v>1083.8231599999983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102</v>
      </c>
      <c r="S1" s="131"/>
      <c r="T1" s="131"/>
      <c r="U1" s="131"/>
      <c r="V1" s="131"/>
      <c r="W1" s="131"/>
      <c r="X1" s="132"/>
    </row>
    <row r="2" spans="1:24" ht="15" thickBot="1">
      <c r="A2" s="133" t="s">
        <v>104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105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41">
        <v>0</v>
      </c>
      <c r="V4" s="142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43">
        <v>0</v>
      </c>
      <c r="V5" s="144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43">
        <v>0</v>
      </c>
      <c r="V6" s="144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5">
        <v>0</v>
      </c>
      <c r="V7" s="146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43">
        <v>0</v>
      </c>
      <c r="V17" s="144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43">
        <v>0</v>
      </c>
      <c r="V19" s="144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43">
        <v>0</v>
      </c>
      <c r="V20" s="144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43">
        <v>0</v>
      </c>
      <c r="V21" s="144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43">
        <v>0</v>
      </c>
      <c r="V22" s="144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43">
        <v>0</v>
      </c>
      <c r="V23" s="144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43">
        <v>2</v>
      </c>
      <c r="V24" s="144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57">
        <f>SUM(U4:U25)</f>
        <v>3</v>
      </c>
      <c r="V26" s="158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43313</v>
      </c>
      <c r="S31" s="161">
        <v>59.67946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43313</v>
      </c>
      <c r="S41" s="149">
        <v>1083.8231599999983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108</v>
      </c>
      <c r="S1" s="131"/>
      <c r="T1" s="131"/>
      <c r="U1" s="131"/>
      <c r="V1" s="131"/>
      <c r="W1" s="131"/>
      <c r="X1" s="132"/>
    </row>
    <row r="2" spans="1:24" ht="15" thickBot="1">
      <c r="A2" s="133" t="s">
        <v>109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43">
        <v>0</v>
      </c>
      <c r="V5" s="144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43">
        <v>0</v>
      </c>
      <c r="V6" s="144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5">
        <v>1</v>
      </c>
      <c r="V7" s="146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43">
        <v>0</v>
      </c>
      <c r="V11" s="144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43">
        <v>0</v>
      </c>
      <c r="V14" s="144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43">
        <v>0</v>
      </c>
      <c r="V22" s="144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43">
        <v>0</v>
      </c>
      <c r="V23" s="144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43">
        <v>0</v>
      </c>
      <c r="V24" s="144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43344</v>
      </c>
      <c r="S31" s="161">
        <f>2052.44/1000</f>
        <v>2.0524400000000003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43344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113</v>
      </c>
      <c r="S1" s="131"/>
      <c r="T1" s="131"/>
      <c r="U1" s="131"/>
      <c r="V1" s="131"/>
      <c r="W1" s="131"/>
      <c r="X1" s="132"/>
    </row>
    <row r="2" spans="1:24" ht="15" thickBot="1">
      <c r="A2" s="133" t="s">
        <v>114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43">
        <v>0</v>
      </c>
      <c r="V6" s="144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43">
        <v>0</v>
      </c>
      <c r="V10" s="144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43">
        <v>0</v>
      </c>
      <c r="V11" s="144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43">
        <v>0</v>
      </c>
      <c r="V12" s="144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43">
        <v>1</v>
      </c>
      <c r="V13" s="144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43">
        <v>2</v>
      </c>
      <c r="V15" s="144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43">
        <v>0</v>
      </c>
      <c r="V21" s="144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55">
        <v>0</v>
      </c>
      <c r="V23" s="156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57">
        <f>SUM(U4:U23)</f>
        <v>5</v>
      </c>
      <c r="V24" s="158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43374</v>
      </c>
      <c r="S29" s="161">
        <f>150580.25/1000</f>
        <v>150.58025</v>
      </c>
      <c r="T29" s="161"/>
      <c r="U29" s="161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43374</v>
      </c>
      <c r="S39" s="149">
        <v>0</v>
      </c>
      <c r="T39" s="150"/>
      <c r="U39" s="151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2018-11-19T09:13:22Z</dcterms:modified>
  <cp:category/>
  <cp:version/>
  <cp:contentType/>
  <cp:contentStatus/>
</cp:coreProperties>
</file>